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195" windowHeight="8385"/>
  </bookViews>
  <sheets>
    <sheet name="Dépréciations" sheetId="9" r:id="rId1"/>
    <sheet name="Congés payés" sheetId="10" r:id="rId2"/>
  </sheets>
  <definedNames>
    <definedName name="PCG">#REF!</definedName>
  </definedNames>
  <calcPr calcId="145621"/>
</workbook>
</file>

<file path=xl/calcChain.xml><?xml version="1.0" encoding="utf-8"?>
<calcChain xmlns="http://schemas.openxmlformats.org/spreadsheetml/2006/main">
  <c r="B7" i="10" l="1"/>
  <c r="B5" i="10"/>
  <c r="B4" i="10"/>
  <c r="B2" i="10"/>
  <c r="C15" i="9" l="1"/>
  <c r="E16" i="9"/>
  <c r="F16" i="9"/>
  <c r="G16" i="9"/>
  <c r="G14" i="9"/>
  <c r="E14" i="9"/>
  <c r="E17" i="9"/>
  <c r="F14" i="9"/>
  <c r="E4" i="9"/>
  <c r="E3" i="9"/>
  <c r="B17" i="9"/>
  <c r="C16" i="9"/>
  <c r="C14" i="9"/>
  <c r="B16" i="9"/>
  <c r="B15" i="9"/>
  <c r="B14" i="9"/>
  <c r="D7" i="9"/>
  <c r="D6" i="9"/>
  <c r="D5" i="9"/>
  <c r="D16" i="9"/>
  <c r="D15" i="9"/>
  <c r="F15" i="9"/>
  <c r="D14" i="9"/>
  <c r="E8" i="9"/>
  <c r="I7" i="9"/>
  <c r="C7" i="9"/>
  <c r="F7" i="9"/>
  <c r="I6" i="9"/>
  <c r="C6" i="9"/>
  <c r="F6" i="9"/>
  <c r="I5" i="9"/>
  <c r="C5" i="9"/>
  <c r="I4" i="9"/>
  <c r="C4" i="9"/>
  <c r="D4" i="9"/>
  <c r="G3" i="9"/>
  <c r="C3" i="9"/>
  <c r="H3" i="9"/>
  <c r="B8" i="9"/>
  <c r="D17" i="9"/>
  <c r="F5" i="9"/>
  <c r="F8" i="9"/>
  <c r="G15" i="9"/>
  <c r="G17" i="9"/>
  <c r="F17" i="9"/>
  <c r="G4" i="9"/>
  <c r="G8" i="9"/>
  <c r="D8" i="9"/>
  <c r="H8" i="9"/>
  <c r="I3" i="9"/>
  <c r="I8" i="9"/>
</calcChain>
</file>

<file path=xl/sharedStrings.xml><?xml version="1.0" encoding="utf-8"?>
<sst xmlns="http://schemas.openxmlformats.org/spreadsheetml/2006/main" count="38" uniqueCount="33">
  <si>
    <t>Clients</t>
  </si>
  <si>
    <t>Dépréciations</t>
  </si>
  <si>
    <t>Ajustement</t>
  </si>
  <si>
    <t>TTC</t>
  </si>
  <si>
    <t>HT</t>
  </si>
  <si>
    <t>Necessaire</t>
  </si>
  <si>
    <t>Existante</t>
  </si>
  <si>
    <t>Dotation</t>
  </si>
  <si>
    <t>Reprise</t>
  </si>
  <si>
    <t>TVA</t>
  </si>
  <si>
    <t>Coopératives du Vaucluse</t>
  </si>
  <si>
    <t>Etiennegel</t>
  </si>
  <si>
    <t>Fruitex</t>
  </si>
  <si>
    <t>Ahmed</t>
  </si>
  <si>
    <t>Magasin Rousseau</t>
  </si>
  <si>
    <t>Achat</t>
  </si>
  <si>
    <t>Inventaire</t>
  </si>
  <si>
    <t>Actions "Prestige"</t>
  </si>
  <si>
    <t>Actions "Rentabilité"</t>
  </si>
  <si>
    <t>Actions "Profit"</t>
  </si>
  <si>
    <t>Titres</t>
  </si>
  <si>
    <t>Créances au 31/12/N</t>
  </si>
  <si>
    <t>Dépréciations N-1</t>
  </si>
  <si>
    <t>Ajustements N</t>
  </si>
  <si>
    <t>Pertes N</t>
  </si>
  <si>
    <t>Valeurs (31/12/N)</t>
  </si>
  <si>
    <t>Masse salariale annuelle brute</t>
  </si>
  <si>
    <t>Congés à payer (juin à décembre)</t>
  </si>
  <si>
    <t>Taux de cotisations sociales (arrondi)</t>
  </si>
  <si>
    <t>Charges sociales / CP</t>
  </si>
  <si>
    <t>Taux de charges fiscales</t>
  </si>
  <si>
    <t>Charges fiscales / CP</t>
  </si>
  <si>
    <t>Cotisations patronales annuelles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</si>
</sst>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 x14ac:knownFonts="1">
    <font>
      <sz val="10"/>
      <name val="Arial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0" fontId="4" fillId="0" borderId="1" xfId="0" applyFont="1" applyBorder="1"/>
    <xf numFmtId="44" fontId="4" fillId="2" borderId="1" xfId="1" applyFont="1" applyFill="1" applyBorder="1"/>
    <xf numFmtId="44" fontId="3" fillId="0" borderId="1" xfId="1" applyFont="1" applyBorder="1"/>
    <xf numFmtId="44" fontId="3" fillId="0" borderId="0" xfId="1" applyFont="1"/>
    <xf numFmtId="44" fontId="3" fillId="0" borderId="0" xfId="1" applyFont="1" applyBorder="1"/>
    <xf numFmtId="44" fontId="5" fillId="0" borderId="0" xfId="1" applyFont="1" applyBorder="1"/>
    <xf numFmtId="44" fontId="4" fillId="0" borderId="0" xfId="1" applyFont="1"/>
    <xf numFmtId="0" fontId="3" fillId="4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0" fillId="0" borderId="1" xfId="0" applyBorder="1"/>
    <xf numFmtId="44" fontId="1" fillId="5" borderId="1" xfId="0" applyNumberFormat="1" applyFont="1" applyFill="1" applyBorder="1"/>
    <xf numFmtId="0" fontId="1" fillId="0" borderId="1" xfId="0" applyFont="1" applyBorder="1"/>
    <xf numFmtId="10" fontId="1" fillId="5" borderId="1" xfId="2" applyNumberFormat="1" applyFont="1" applyFill="1" applyBorder="1" applyAlignment="1">
      <alignment horizontal="center"/>
    </xf>
    <xf numFmtId="10" fontId="1" fillId="5" borderId="1" xfId="0" applyNumberFormat="1" applyFont="1" applyFill="1" applyBorder="1" applyAlignment="1">
      <alignment horizontal="center"/>
    </xf>
    <xf numFmtId="44" fontId="7" fillId="5" borderId="1" xfId="0" applyNumberFormat="1" applyFont="1" applyFill="1" applyBorder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sqref="A1:A2"/>
    </sheetView>
  </sheetViews>
  <sheetFormatPr baseColWidth="10" defaultRowHeight="15" x14ac:dyDescent="0.25"/>
  <cols>
    <col min="1" max="1" width="24.42578125" style="1" customWidth="1"/>
    <col min="2" max="2" width="12.28515625" style="1" customWidth="1"/>
    <col min="3" max="16384" width="11.42578125" style="1"/>
  </cols>
  <sheetData>
    <row r="1" spans="1:9" x14ac:dyDescent="0.25">
      <c r="A1" s="11" t="s">
        <v>0</v>
      </c>
      <c r="B1" s="11" t="s">
        <v>21</v>
      </c>
      <c r="C1" s="11"/>
      <c r="D1" s="11" t="s">
        <v>22</v>
      </c>
      <c r="E1" s="11"/>
      <c r="F1" s="11" t="s">
        <v>23</v>
      </c>
      <c r="G1" s="11"/>
      <c r="H1" s="11" t="s">
        <v>24</v>
      </c>
      <c r="I1" s="11"/>
    </row>
    <row r="2" spans="1:9" x14ac:dyDescent="0.25">
      <c r="A2" s="11"/>
      <c r="B2" s="9" t="s">
        <v>3</v>
      </c>
      <c r="C2" s="9" t="s">
        <v>4</v>
      </c>
      <c r="D2" s="9" t="s">
        <v>5</v>
      </c>
      <c r="E2" s="9" t="s">
        <v>6</v>
      </c>
      <c r="F2" s="9" t="s">
        <v>7</v>
      </c>
      <c r="G2" s="9" t="s">
        <v>8</v>
      </c>
      <c r="H2" s="9" t="s">
        <v>4</v>
      </c>
      <c r="I2" s="9" t="s">
        <v>9</v>
      </c>
    </row>
    <row r="3" spans="1:9" x14ac:dyDescent="0.25">
      <c r="A3" s="2" t="s">
        <v>10</v>
      </c>
      <c r="B3" s="3">
        <v>3481.5</v>
      </c>
      <c r="C3" s="3">
        <f>B3/1.055</f>
        <v>3300</v>
      </c>
      <c r="D3" s="3"/>
      <c r="E3" s="3">
        <f>5338.3/1.055*0.5</f>
        <v>2530.0000000000005</v>
      </c>
      <c r="F3" s="3"/>
      <c r="G3" s="3">
        <f>E3</f>
        <v>2530.0000000000005</v>
      </c>
      <c r="H3" s="3">
        <f>C3</f>
        <v>3300</v>
      </c>
      <c r="I3" s="3">
        <f>H3*0.055</f>
        <v>181.5</v>
      </c>
    </row>
    <row r="4" spans="1:9" x14ac:dyDescent="0.25">
      <c r="A4" s="2" t="s">
        <v>11</v>
      </c>
      <c r="B4" s="3">
        <v>1951.75</v>
      </c>
      <c r="C4" s="3">
        <f>B4/1.055</f>
        <v>1850</v>
      </c>
      <c r="D4" s="3">
        <f>C4*0.2</f>
        <v>370</v>
      </c>
      <c r="E4" s="3">
        <f>3217.75/1.055*0.4</f>
        <v>1220</v>
      </c>
      <c r="F4" s="3"/>
      <c r="G4" s="3">
        <f>E4-D4</f>
        <v>850</v>
      </c>
      <c r="H4" s="3"/>
      <c r="I4" s="3">
        <f>H4*0.05</f>
        <v>0</v>
      </c>
    </row>
    <row r="5" spans="1:9" x14ac:dyDescent="0.25">
      <c r="A5" s="10" t="s">
        <v>12</v>
      </c>
      <c r="B5" s="3">
        <v>6752</v>
      </c>
      <c r="C5" s="3">
        <f>B5/1.055</f>
        <v>6400</v>
      </c>
      <c r="D5" s="3">
        <f>C5*0.4</f>
        <v>2560</v>
      </c>
      <c r="E5" s="3"/>
      <c r="F5" s="3">
        <f>D5-E5</f>
        <v>2560</v>
      </c>
      <c r="G5" s="3"/>
      <c r="H5" s="3"/>
      <c r="I5" s="3">
        <f>H5*0.05</f>
        <v>0</v>
      </c>
    </row>
    <row r="6" spans="1:9" x14ac:dyDescent="0.25">
      <c r="A6" s="10" t="s">
        <v>13</v>
      </c>
      <c r="B6" s="3">
        <v>4557.6000000000004</v>
      </c>
      <c r="C6" s="3">
        <f>B6/1.055</f>
        <v>4320.0000000000009</v>
      </c>
      <c r="D6" s="3">
        <f>C6*0.1</f>
        <v>432.00000000000011</v>
      </c>
      <c r="E6" s="3"/>
      <c r="F6" s="3">
        <f>D6-E6</f>
        <v>432.00000000000011</v>
      </c>
      <c r="G6" s="3"/>
      <c r="H6" s="3"/>
      <c r="I6" s="3">
        <f>H6*0.05</f>
        <v>0</v>
      </c>
    </row>
    <row r="7" spans="1:9" x14ac:dyDescent="0.25">
      <c r="A7" s="10" t="s">
        <v>14</v>
      </c>
      <c r="B7" s="3">
        <v>2795.75</v>
      </c>
      <c r="C7" s="3">
        <f>B7/1.055</f>
        <v>2650</v>
      </c>
      <c r="D7" s="3">
        <f>C7*0.6</f>
        <v>1590</v>
      </c>
      <c r="E7" s="3"/>
      <c r="F7" s="3">
        <f>D7-E7</f>
        <v>1590</v>
      </c>
      <c r="G7" s="3"/>
      <c r="H7" s="3"/>
      <c r="I7" s="3">
        <f>H7*0.05</f>
        <v>0</v>
      </c>
    </row>
    <row r="8" spans="1:9" x14ac:dyDescent="0.25">
      <c r="B8" s="4">
        <f>SUM(B3:B7)</f>
        <v>19538.599999999999</v>
      </c>
      <c r="C8" s="5"/>
      <c r="D8" s="4">
        <f t="shared" ref="D8:I8" si="0">SUM(D3:D7)</f>
        <v>4952</v>
      </c>
      <c r="E8" s="4">
        <f t="shared" si="0"/>
        <v>3750.0000000000005</v>
      </c>
      <c r="F8" s="4">
        <f t="shared" si="0"/>
        <v>4582</v>
      </c>
      <c r="G8" s="4">
        <f t="shared" si="0"/>
        <v>3380.0000000000005</v>
      </c>
      <c r="H8" s="4">
        <f t="shared" si="0"/>
        <v>3300</v>
      </c>
      <c r="I8" s="4">
        <f t="shared" si="0"/>
        <v>181.5</v>
      </c>
    </row>
    <row r="9" spans="1:9" x14ac:dyDescent="0.25">
      <c r="B9" s="6"/>
      <c r="C9" s="5"/>
      <c r="D9" s="6"/>
      <c r="E9" s="7"/>
      <c r="F9" s="6"/>
      <c r="G9" s="6"/>
      <c r="H9" s="6"/>
      <c r="I9" s="6"/>
    </row>
    <row r="10" spans="1:9" x14ac:dyDescent="0.25">
      <c r="B10" s="6"/>
      <c r="C10" s="5"/>
      <c r="D10" s="6"/>
      <c r="E10" s="6"/>
      <c r="F10" s="6"/>
      <c r="G10" s="6"/>
      <c r="H10" s="6"/>
      <c r="I10" s="6"/>
    </row>
    <row r="12" spans="1:9" x14ac:dyDescent="0.25">
      <c r="A12" s="11" t="s">
        <v>20</v>
      </c>
      <c r="B12" s="11" t="s">
        <v>25</v>
      </c>
      <c r="C12" s="11"/>
      <c r="D12" s="11" t="s">
        <v>1</v>
      </c>
      <c r="E12" s="11"/>
      <c r="F12" s="11" t="s">
        <v>2</v>
      </c>
      <c r="G12" s="11"/>
    </row>
    <row r="13" spans="1:9" x14ac:dyDescent="0.25">
      <c r="A13" s="11"/>
      <c r="B13" s="9" t="s">
        <v>15</v>
      </c>
      <c r="C13" s="9" t="s">
        <v>16</v>
      </c>
      <c r="D13" s="9" t="s">
        <v>5</v>
      </c>
      <c r="E13" s="9" t="s">
        <v>6</v>
      </c>
      <c r="F13" s="9" t="s">
        <v>7</v>
      </c>
      <c r="G13" s="9" t="s">
        <v>8</v>
      </c>
    </row>
    <row r="14" spans="1:9" x14ac:dyDescent="0.25">
      <c r="A14" s="2" t="s">
        <v>17</v>
      </c>
      <c r="B14" s="3">
        <f>150*20</f>
        <v>3000</v>
      </c>
      <c r="C14" s="3">
        <f>150*18</f>
        <v>2700</v>
      </c>
      <c r="D14" s="3">
        <f>IF(B14&gt;C14,B14-C14,0)</f>
        <v>300</v>
      </c>
      <c r="E14" s="3">
        <f>150*(20-17)</f>
        <v>450</v>
      </c>
      <c r="F14" s="3">
        <f>IF(D14&gt;E14,D14-E14,0)</f>
        <v>0</v>
      </c>
      <c r="G14" s="3">
        <f>IF(E14&gt;D14,E14-D14,0)</f>
        <v>150</v>
      </c>
    </row>
    <row r="15" spans="1:9" x14ac:dyDescent="0.25">
      <c r="A15" s="2" t="s">
        <v>18</v>
      </c>
      <c r="B15" s="3">
        <f>30*45</f>
        <v>1350</v>
      </c>
      <c r="C15" s="3">
        <f>30*50.5</f>
        <v>1515</v>
      </c>
      <c r="D15" s="3">
        <f>IF(B15&gt;C15,B15-C15,0)</f>
        <v>0</v>
      </c>
      <c r="E15" s="3">
        <v>0</v>
      </c>
      <c r="F15" s="3">
        <f>IF(D15&gt;E15,D15-E15,0)</f>
        <v>0</v>
      </c>
      <c r="G15" s="3">
        <f>IF(E15&gt;D15,E15-D15,0)</f>
        <v>0</v>
      </c>
    </row>
    <row r="16" spans="1:9" x14ac:dyDescent="0.25">
      <c r="A16" s="2" t="s">
        <v>19</v>
      </c>
      <c r="B16" s="3">
        <f>20*62</f>
        <v>1240</v>
      </c>
      <c r="C16" s="3">
        <f>20*57</f>
        <v>1140</v>
      </c>
      <c r="D16" s="3">
        <f>IF(B16&gt;C16,B16-C16,0)</f>
        <v>100</v>
      </c>
      <c r="E16" s="3">
        <f>20*(62-52)</f>
        <v>200</v>
      </c>
      <c r="F16" s="3">
        <f>IF(D16&gt;E16,D16-E16,0)</f>
        <v>0</v>
      </c>
      <c r="G16" s="3">
        <f>IF(E16&gt;D16,E16-D16,0)</f>
        <v>100</v>
      </c>
    </row>
    <row r="17" spans="2:7" x14ac:dyDescent="0.25">
      <c r="B17" s="4">
        <f>SUM(B14:B16)</f>
        <v>5590</v>
      </c>
      <c r="C17" s="8"/>
      <c r="D17" s="4">
        <f>SUM(D14:D16)</f>
        <v>400</v>
      </c>
      <c r="E17" s="4">
        <f>SUM(E14:E16)</f>
        <v>650</v>
      </c>
      <c r="F17" s="4">
        <f>SUM(F14:F16)</f>
        <v>0</v>
      </c>
      <c r="G17" s="4">
        <f>SUM(G14:G16)</f>
        <v>250</v>
      </c>
    </row>
  </sheetData>
  <mergeCells count="9">
    <mergeCell ref="D1:E1"/>
    <mergeCell ref="F1:G1"/>
    <mergeCell ref="H1:I1"/>
    <mergeCell ref="A12:A13"/>
    <mergeCell ref="B12:C12"/>
    <mergeCell ref="D12:E12"/>
    <mergeCell ref="F12:G12"/>
    <mergeCell ref="A1:A2"/>
    <mergeCell ref="B1:C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baseColWidth="10" defaultRowHeight="12.75" x14ac:dyDescent="0.2"/>
  <cols>
    <col min="1" max="1" width="32.42578125" bestFit="1" customWidth="1"/>
    <col min="2" max="2" width="19.5703125" customWidth="1"/>
  </cols>
  <sheetData>
    <row r="1" spans="1:2" x14ac:dyDescent="0.2">
      <c r="A1" s="12" t="s">
        <v>26</v>
      </c>
      <c r="B1" s="13">
        <v>462647.23</v>
      </c>
    </row>
    <row r="2" spans="1:2" x14ac:dyDescent="0.2">
      <c r="A2" s="12" t="s">
        <v>27</v>
      </c>
      <c r="B2" s="17">
        <f>B1*7/12*1/10</f>
        <v>26987.755083333333</v>
      </c>
    </row>
    <row r="3" spans="1:2" x14ac:dyDescent="0.2">
      <c r="A3" s="14" t="s">
        <v>32</v>
      </c>
      <c r="B3" s="13">
        <v>178839.1</v>
      </c>
    </row>
    <row r="4" spans="1:2" x14ac:dyDescent="0.2">
      <c r="A4" s="12" t="s">
        <v>28</v>
      </c>
      <c r="B4" s="15">
        <f>ROUND(B3/B1,4)</f>
        <v>0.3866</v>
      </c>
    </row>
    <row r="5" spans="1:2" x14ac:dyDescent="0.2">
      <c r="A5" s="12" t="s">
        <v>29</v>
      </c>
      <c r="B5" s="17">
        <f>B2*B4</f>
        <v>10433.466115216666</v>
      </c>
    </row>
    <row r="6" spans="1:2" x14ac:dyDescent="0.2">
      <c r="A6" s="12" t="s">
        <v>30</v>
      </c>
      <c r="B6" s="16">
        <v>3.5000000000000003E-2</v>
      </c>
    </row>
    <row r="7" spans="1:2" x14ac:dyDescent="0.2">
      <c r="A7" s="12" t="s">
        <v>31</v>
      </c>
      <c r="B7" s="17">
        <f>B2*B6</f>
        <v>944.57142791666672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Dépréciations</vt:lpstr>
      <vt:lpstr>Congés payés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STV</dc:title>
  <dc:creator>Hugues JENNY</dc:creator>
  <cp:lastModifiedBy>Hugues JENNY</cp:lastModifiedBy>
  <cp:lastPrinted>2014-11-11T07:47:45Z</cp:lastPrinted>
  <dcterms:created xsi:type="dcterms:W3CDTF">2004-06-24T12:10:44Z</dcterms:created>
  <dcterms:modified xsi:type="dcterms:W3CDTF">2016-02-08T15:36:02Z</dcterms:modified>
</cp:coreProperties>
</file>